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ncome Tax\2022 Income Tax\Website Material\"/>
    </mc:Choice>
  </mc:AlternateContent>
  <bookViews>
    <workbookView xWindow="0" yWindow="0" windowWidth="28800" windowHeight="12450"/>
  </bookViews>
  <sheets>
    <sheet name="EstimatedTaxSavings" sheetId="3" r:id="rId1"/>
    <sheet name="Instructions" sheetId="4" r:id="rId2"/>
  </sheets>
  <definedNames>
    <definedName name="_xlnm.Print_Area" localSheetId="0">EstimatedTaxSavings!$A$1:$O$48</definedName>
  </definedNames>
  <calcPr calcId="162913"/>
</workbook>
</file>

<file path=xl/calcChain.xml><?xml version="1.0" encoding="utf-8"?>
<calcChain xmlns="http://schemas.openxmlformats.org/spreadsheetml/2006/main">
  <c r="C31" i="3" l="1"/>
  <c r="E37" i="3"/>
  <c r="C38" i="3"/>
  <c r="E38" i="3"/>
  <c r="E39" i="3" s="1"/>
  <c r="E40" i="3" s="1"/>
  <c r="C42" i="3"/>
  <c r="E42" i="3"/>
  <c r="C33" i="3" l="1"/>
  <c r="C32" i="3" l="1"/>
  <c r="C11" i="3" l="1"/>
  <c r="C18" i="3"/>
  <c r="C21" i="3" s="1"/>
  <c r="C17" i="3"/>
  <c r="C20" i="3" s="1"/>
  <c r="E3" i="3"/>
  <c r="E4" i="3" s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l="1"/>
  <c r="E32" i="3" s="1"/>
  <c r="E33" i="3" s="1"/>
  <c r="C15" i="3"/>
  <c r="C22" i="3"/>
  <c r="C24" i="3" s="1"/>
  <c r="E43" i="3" l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34" i="3"/>
  <c r="E35" i="3" s="1"/>
  <c r="E36" i="3" s="1"/>
  <c r="C25" i="3"/>
  <c r="C39" i="3" l="1"/>
  <c r="C43" i="3" l="1"/>
  <c r="I47" i="3" l="1"/>
  <c r="I48" i="3"/>
  <c r="J47" i="3"/>
  <c r="J48" i="3"/>
</calcChain>
</file>

<file path=xl/sharedStrings.xml><?xml version="1.0" encoding="utf-8"?>
<sst xmlns="http://schemas.openxmlformats.org/spreadsheetml/2006/main" count="116" uniqueCount="113">
  <si>
    <t>MUNICIPALITY</t>
  </si>
  <si>
    <t>RATE</t>
  </si>
  <si>
    <t>CREDIT</t>
  </si>
  <si>
    <t>Arcanum</t>
  </si>
  <si>
    <t>Beavercreek</t>
  </si>
  <si>
    <t>Bellbrook</t>
  </si>
  <si>
    <t>Bowersville</t>
  </si>
  <si>
    <t>Brookville</t>
  </si>
  <si>
    <t>Carlisle</t>
  </si>
  <si>
    <t>Cedarville</t>
  </si>
  <si>
    <t>Centerville</t>
  </si>
  <si>
    <t>Clayton</t>
  </si>
  <si>
    <t>Clifton</t>
  </si>
  <si>
    <t>Dayton</t>
  </si>
  <si>
    <t>Donnelsville</t>
  </si>
  <si>
    <t>Eaton</t>
  </si>
  <si>
    <t>Englewood</t>
  </si>
  <si>
    <t>Enon</t>
  </si>
  <si>
    <t>Fairborn</t>
  </si>
  <si>
    <t>Fairfield</t>
  </si>
  <si>
    <t>Farmersville</t>
  </si>
  <si>
    <t>Franklin</t>
  </si>
  <si>
    <t>Germantown</t>
  </si>
  <si>
    <t>Greenville</t>
  </si>
  <si>
    <t>Hamilton</t>
  </si>
  <si>
    <t>Huber Heights</t>
  </si>
  <si>
    <t>Jamestown</t>
  </si>
  <si>
    <t>Kettering</t>
  </si>
  <si>
    <t>Lebanon</t>
  </si>
  <si>
    <t>Loveland</t>
  </si>
  <si>
    <t>Mason</t>
  </si>
  <si>
    <t>Miamisburg</t>
  </si>
  <si>
    <t>Middletown</t>
  </si>
  <si>
    <t>Monroe</t>
  </si>
  <si>
    <t>Moraine</t>
  </si>
  <si>
    <t>New Lebanon</t>
  </si>
  <si>
    <t>New Paris</t>
  </si>
  <si>
    <t>Oakwood</t>
  </si>
  <si>
    <t>Oxford</t>
  </si>
  <si>
    <t>Piqua</t>
  </si>
  <si>
    <t>Riverside</t>
  </si>
  <si>
    <t>Sharonville</t>
  </si>
  <si>
    <t>Spring Valley</t>
  </si>
  <si>
    <t>Springboro</t>
  </si>
  <si>
    <t>Springfield</t>
  </si>
  <si>
    <t>Tipp City</t>
  </si>
  <si>
    <t>Township</t>
  </si>
  <si>
    <t>Trotwood</t>
  </si>
  <si>
    <t>Troy</t>
  </si>
  <si>
    <t>Union</t>
  </si>
  <si>
    <t>Vandalia</t>
  </si>
  <si>
    <t>Verona</t>
  </si>
  <si>
    <t>Waynesville</t>
  </si>
  <si>
    <t>West Alexandria</t>
  </si>
  <si>
    <t>West Carrollton</t>
  </si>
  <si>
    <t>West Milton</t>
  </si>
  <si>
    <t>WPAFB</t>
  </si>
  <si>
    <t>Xenia</t>
  </si>
  <si>
    <t>Yellow Springs</t>
  </si>
  <si>
    <t>Bradford</t>
  </si>
  <si>
    <t>Covington</t>
  </si>
  <si>
    <t>Urbana</t>
  </si>
  <si>
    <t xml:space="preserve">Enter the Appraised Value of Your Real Property --&gt; </t>
  </si>
  <si>
    <t xml:space="preserve">Your Place of Employment? --&gt; </t>
  </si>
  <si>
    <t xml:space="preserve">Other City Tax Withheld --&gt; </t>
  </si>
  <si>
    <t xml:space="preserve">Other City Tax Withheld (Spouse) --&gt; </t>
  </si>
  <si>
    <t xml:space="preserve">Credit for Other City Tax Withheld --&gt; </t>
  </si>
  <si>
    <t xml:space="preserve">Credit for Other City Tax Withheld (Spouse) --&gt; </t>
  </si>
  <si>
    <t xml:space="preserve">Total Beavercreek Income Tax Withheld --&gt; </t>
  </si>
  <si>
    <t xml:space="preserve">Total Credit for Other City Tax Withheld --&gt; </t>
  </si>
  <si>
    <t xml:space="preserve">Total Income Tax Refund - (Enter $0 if $10 or less) --&gt; </t>
  </si>
  <si>
    <t>PROPERTY TAX REDUCTION</t>
  </si>
  <si>
    <t>(Click on this link to find your property's appraised value)</t>
  </si>
  <si>
    <t xml:space="preserve">Beavercreek income tax withheld --&gt; </t>
  </si>
  <si>
    <t xml:space="preserve">Beavercreek income tax withheld (Spouse) --&gt; </t>
  </si>
  <si>
    <t xml:space="preserve">2nd place of employment (or Spouse)? --&gt; </t>
  </si>
  <si>
    <t xml:space="preserve">Total Income Tax Liability to Beavercreek --&gt; </t>
  </si>
  <si>
    <t xml:space="preserve">Total Income --&gt; </t>
  </si>
  <si>
    <t xml:space="preserve">Your City of Residence --&gt; </t>
  </si>
  <si>
    <t xml:space="preserve">Your annual earned income? --&gt; </t>
  </si>
  <si>
    <t xml:space="preserve">2nd annual earned income (or Spouse)? --&gt; </t>
  </si>
  <si>
    <t>1. Using the dropdown window, select your workplace location</t>
  </si>
  <si>
    <t>2. If spouse (or a 2nd job), select the workplace location</t>
  </si>
  <si>
    <t>3. Enter your annual earned income from #1 above (else leave blank)</t>
  </si>
  <si>
    <t>4. Enter other annual earned income from #2 above (else leave blank)</t>
  </si>
  <si>
    <t>INCOME TAX CALCULATION ESTIMATOR</t>
  </si>
  <si>
    <t xml:space="preserve">Potential property tax levies City has projected not to place on ballot: </t>
  </si>
  <si>
    <t>Clarifications of instructions concerning this calculator can be found on the next tab labeled "Instructions"</t>
  </si>
  <si>
    <t xml:space="preserve">Should you have any questions or comments concerning the income tax calculator estimator contact us at </t>
  </si>
  <si>
    <t>incometax@beavercreekohio.gov</t>
  </si>
  <si>
    <t>Or Call (937) 427-5511</t>
  </si>
  <si>
    <t xml:space="preserve">ADDITIONAL "LEVY OPTIONS" MILLAGE AVOIDED: </t>
  </si>
  <si>
    <t>5. If you own the residential property you live in, enter the total</t>
  </si>
  <si>
    <t xml:space="preserve">    (improvements + land) appraised value (else enter $0)</t>
  </si>
  <si>
    <t xml:space="preserve">     income(s), property tax reduction, and avoiding proposed property tax levies</t>
  </si>
  <si>
    <t xml:space="preserve">    Tax avoidance from the City not placing future property tax levies on ballot</t>
  </si>
  <si>
    <t>No additional 3.6 mill levy to address backlog of infrastructure --&gt;</t>
  </si>
  <si>
    <r>
      <t>POTENTIAL IMMEDIATE TAX SAVINGS (</t>
    </r>
    <r>
      <rPr>
        <b/>
        <sz val="10"/>
        <color rgb="FFFF0000"/>
        <rFont val="Arial"/>
        <family val="2"/>
      </rPr>
      <t>OR COST</t>
    </r>
    <r>
      <rPr>
        <b/>
        <sz val="10"/>
        <rFont val="Arial"/>
        <family val="2"/>
      </rPr>
      <t xml:space="preserve">) AT START OF INCOME TAX--&gt; </t>
    </r>
  </si>
  <si>
    <t>EFFECTIVE 1/1/2023</t>
  </si>
  <si>
    <r>
      <t xml:space="preserve">Note: Proposed effective date of Income Tax is </t>
    </r>
    <r>
      <rPr>
        <b/>
        <sz val="10"/>
        <color rgb="FFFF0000"/>
        <rFont val="Arial"/>
        <family val="2"/>
      </rPr>
      <t>1/1/2023.</t>
    </r>
  </si>
  <si>
    <r>
      <t xml:space="preserve">8.1 voted mill property tax reduction - Terminated on </t>
    </r>
    <r>
      <rPr>
        <b/>
        <u/>
        <sz val="10"/>
        <color rgb="FFFF0000"/>
        <rFont val="Arial"/>
        <family val="2"/>
      </rPr>
      <t>12/31/2022</t>
    </r>
    <r>
      <rPr>
        <b/>
        <sz val="10"/>
        <color rgb="FFFF0000"/>
        <rFont val="Arial"/>
        <family val="2"/>
      </rPr>
      <t xml:space="preserve"> --&gt;</t>
    </r>
  </si>
  <si>
    <t>No additional 1.0 mill street levy in Nov 2022 --&gt;</t>
  </si>
  <si>
    <t>No additional 1.5 mill police levy in Nov 2022 --&gt;</t>
  </si>
  <si>
    <t>No additional 1.0 mill park levy in Nov 2022 --&gt;</t>
  </si>
  <si>
    <r>
      <t xml:space="preserve">"LEVY OPTIONS" MILLAGE AVOIDED STARTING </t>
    </r>
    <r>
      <rPr>
        <b/>
        <sz val="10"/>
        <color rgb="FFFF0000"/>
        <rFont val="Arial"/>
        <family val="2"/>
      </rPr>
      <t>2023</t>
    </r>
    <r>
      <rPr>
        <b/>
        <sz val="10"/>
        <color theme="1"/>
        <rFont val="Arial"/>
        <family val="2"/>
      </rPr>
      <t xml:space="preserve">: </t>
    </r>
  </si>
  <si>
    <t>No additional 1.0 bond debt levy in May 2023 --&gt;</t>
  </si>
  <si>
    <t xml:space="preserve">    for operations up to 12/31/2023</t>
  </si>
  <si>
    <t>7.  Potential immediate savings or cost (on 1/1/2023) based on annual earned</t>
  </si>
  <si>
    <t>7.  Illustrates potential costs or savings with the income tax.</t>
  </si>
  <si>
    <r>
      <t xml:space="preserve">TOTAL ESTIMATED ANNUAL </t>
    </r>
    <r>
      <rPr>
        <b/>
        <sz val="12"/>
        <color rgb="FFFF0000"/>
        <rFont val="Arial"/>
        <family val="2"/>
      </rPr>
      <t>(COSTS)</t>
    </r>
    <r>
      <rPr>
        <b/>
        <sz val="12"/>
        <color theme="1"/>
        <rFont val="Arial"/>
        <family val="2"/>
      </rPr>
      <t xml:space="preserve"> OR TAX SAVINGS</t>
    </r>
    <r>
      <rPr>
        <b/>
        <sz val="12"/>
        <rFont val="Arial"/>
        <family val="2"/>
      </rPr>
      <t xml:space="preserve"> --&gt;       </t>
    </r>
  </si>
  <si>
    <t>6.  Reflects property tax reduction from the termination of 8.1 mills in levies.</t>
  </si>
  <si>
    <t>8.  City of Beavercreek Net Effective Tax Rate below:</t>
  </si>
  <si>
    <t xml:space="preserve">  Effective Rate % = Income Tax Liability - Property Tax Levy Reduction / 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</si>
</sst>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&quot;$&quot;* #,##0.00_);_(&quot;$&quot;* \(#,##0.00\);_(&quot;$&quot;* &quot;-&quot;???_);_(@_)"/>
    <numFmt numFmtId="165" formatCode="_(&quot;$&quot;* #,##0_);_(&quot;$&quot;* \(#,##0\);_(&quot;$&quot;* &quot;-&quot;??_);_(@_)"/>
    <numFmt numFmtId="166" formatCode="&quot;$&quot;#,##0.00"/>
  </numFmts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9"/>
      <color theme="1"/>
      <name val="Arial"/>
      <family val="2"/>
    </font>
    <font>
      <b/>
      <u val="singleAccounting"/>
      <sz val="11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u/>
      <sz val="10"/>
      <color rgb="FFFF0000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0" fillId="0" borderId="0" xfId="0" applyFont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Font="1" applyBorder="1"/>
    <xf numFmtId="0" fontId="2" fillId="0" borderId="0" xfId="0" applyFont="1" applyAlignment="1">
      <alignment horizontal="center"/>
    </xf>
    <xf numFmtId="0" fontId="4" fillId="0" borderId="0" xfId="0" applyFont="1" applyBorder="1" applyAlignment="1"/>
    <xf numFmtId="0" fontId="0" fillId="0" borderId="0" xfId="0" applyBorder="1" applyAlignment="1">
      <alignment horizontal="center"/>
    </xf>
    <xf numFmtId="0" fontId="0" fillId="3" borderId="1" xfId="0" applyFont="1" applyFill="1" applyBorder="1" applyAlignment="1" applyProtection="1">
      <alignment horizontal="center"/>
      <protection locked="0"/>
    </xf>
    <xf numFmtId="10" fontId="0" fillId="0" borderId="0" xfId="0" applyNumberFormat="1" applyFont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44" fontId="0" fillId="0" borderId="0" xfId="0" applyNumberFormat="1" applyFont="1"/>
    <xf numFmtId="44" fontId="5" fillId="0" borderId="0" xfId="0" applyNumberFormat="1" applyFont="1"/>
    <xf numFmtId="164" fontId="0" fillId="0" borderId="0" xfId="0" applyNumberFormat="1" applyFont="1"/>
    <xf numFmtId="39" fontId="0" fillId="0" borderId="0" xfId="0" applyNumberFormat="1" applyFont="1"/>
    <xf numFmtId="165" fontId="0" fillId="0" borderId="0" xfId="2" applyNumberFormat="1" applyFont="1" applyFill="1" applyBorder="1"/>
    <xf numFmtId="165" fontId="0" fillId="0" borderId="0" xfId="0" applyNumberFormat="1" applyFont="1" applyFill="1" applyBorder="1" applyAlignment="1"/>
    <xf numFmtId="165" fontId="0" fillId="0" borderId="0" xfId="0" applyNumberFormat="1" applyFill="1" applyBorder="1"/>
    <xf numFmtId="0" fontId="7" fillId="0" borderId="0" xfId="0" applyFont="1" applyFill="1" applyBorder="1" applyAlignment="1" applyProtection="1">
      <protection locked="0"/>
    </xf>
    <xf numFmtId="44" fontId="0" fillId="0" borderId="0" xfId="0" applyNumberFormat="1" applyFill="1" applyBorder="1"/>
    <xf numFmtId="10" fontId="7" fillId="0" borderId="0" xfId="1" applyNumberFormat="1" applyFont="1" applyFill="1" applyBorder="1" applyAlignment="1" applyProtection="1">
      <protection locked="0"/>
    </xf>
    <xf numFmtId="2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Fill="1" applyBorder="1" applyAlignment="1">
      <alignment vertical="center" wrapText="1"/>
    </xf>
    <xf numFmtId="0" fontId="0" fillId="2" borderId="0" xfId="0" applyFont="1" applyFill="1"/>
    <xf numFmtId="0" fontId="0" fillId="2" borderId="0" xfId="0" applyFont="1" applyFill="1" applyAlignment="1"/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10" fontId="0" fillId="0" borderId="3" xfId="1" applyNumberFormat="1" applyFont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10" fontId="0" fillId="0" borderId="6" xfId="1" applyNumberFormat="1" applyFon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10" fontId="0" fillId="2" borderId="6" xfId="0" applyNumberFormat="1" applyFont="1" applyFill="1" applyBorder="1" applyAlignment="1">
      <alignment horizontal="center" vertical="center"/>
    </xf>
    <xf numFmtId="10" fontId="0" fillId="2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Font="1" applyFill="1" applyBorder="1" applyAlignment="1">
      <alignment vertical="center"/>
    </xf>
    <xf numFmtId="10" fontId="0" fillId="0" borderId="6" xfId="1" applyNumberFormat="1" applyFont="1" applyFill="1" applyBorder="1" applyAlignment="1">
      <alignment horizontal="center" vertical="center"/>
    </xf>
    <xf numFmtId="10" fontId="0" fillId="0" borderId="7" xfId="1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10" fontId="0" fillId="0" borderId="9" xfId="1" applyNumberFormat="1" applyFont="1" applyFill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44" fontId="0" fillId="3" borderId="1" xfId="2" applyNumberFormat="1" applyFont="1" applyFill="1" applyBorder="1" applyAlignment="1" applyProtection="1">
      <alignment horizontal="center"/>
      <protection locked="0"/>
    </xf>
    <xf numFmtId="49" fontId="0" fillId="0" borderId="0" xfId="2" applyNumberFormat="1" applyFont="1" applyFill="1" applyBorder="1" applyAlignment="1" applyProtection="1">
      <alignment horizontal="right" vertical="center"/>
    </xf>
    <xf numFmtId="0" fontId="0" fillId="0" borderId="14" xfId="0" applyBorder="1" applyAlignment="1">
      <alignment horizontal="center"/>
    </xf>
    <xf numFmtId="44" fontId="1" fillId="0" borderId="1" xfId="2" applyNumberFormat="1" applyFont="1" applyBorder="1" applyAlignment="1" applyProtection="1">
      <alignment horizontal="center"/>
      <protection hidden="1"/>
    </xf>
    <xf numFmtId="44" fontId="1" fillId="0" borderId="1" xfId="2" applyNumberFormat="1" applyFont="1" applyFill="1" applyBorder="1" applyProtection="1">
      <protection hidden="1"/>
    </xf>
    <xf numFmtId="44" fontId="1" fillId="0" borderId="1" xfId="2" applyNumberFormat="1" applyFont="1" applyBorder="1" applyProtection="1">
      <protection hidden="1"/>
    </xf>
    <xf numFmtId="44" fontId="1" fillId="0" borderId="1" xfId="2" applyFont="1" applyFill="1" applyBorder="1" applyProtection="1">
      <protection hidden="1"/>
    </xf>
    <xf numFmtId="44" fontId="1" fillId="0" borderId="1" xfId="2" applyNumberFormat="1" applyFont="1" applyBorder="1" applyAlignment="1" applyProtection="1">
      <alignment horizontal="right"/>
      <protection hidden="1"/>
    </xf>
    <xf numFmtId="10" fontId="0" fillId="4" borderId="7" xfId="1" applyNumberFormat="1" applyFont="1" applyFill="1" applyBorder="1" applyAlignment="1">
      <alignment horizontal="center" vertical="center"/>
    </xf>
    <xf numFmtId="44" fontId="0" fillId="0" borderId="11" xfId="0" applyNumberFormat="1" applyFont="1" applyBorder="1" applyProtection="1">
      <protection hidden="1"/>
    </xf>
    <xf numFmtId="44" fontId="0" fillId="0" borderId="0" xfId="0" applyNumberFormat="1" applyFont="1" applyFill="1" applyBorder="1"/>
    <xf numFmtId="44" fontId="0" fillId="0" borderId="0" xfId="0" applyNumberFormat="1" applyFont="1" applyFill="1" applyBorder="1" applyAlignment="1" applyProtection="1">
      <alignment horizontal="center" vertical="center"/>
      <protection hidden="1"/>
    </xf>
    <xf numFmtId="44" fontId="5" fillId="0" borderId="0" xfId="0" applyNumberFormat="1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/>
    <xf numFmtId="49" fontId="1" fillId="0" borderId="0" xfId="1" applyNumberFormat="1" applyFont="1" applyFill="1" applyBorder="1" applyAlignment="1" applyProtection="1">
      <alignment horizontal="right" vertical="center"/>
    </xf>
    <xf numFmtId="44" fontId="0" fillId="0" borderId="13" xfId="0" applyNumberFormat="1" applyFont="1" applyFill="1" applyBorder="1" applyAlignment="1" applyProtection="1">
      <alignment horizontal="center" vertical="center"/>
      <protection hidden="1"/>
    </xf>
    <xf numFmtId="44" fontId="5" fillId="0" borderId="13" xfId="0" applyNumberFormat="1" applyFont="1" applyFill="1" applyBorder="1" applyAlignment="1" applyProtection="1">
      <alignment horizontal="center" vertical="center"/>
      <protection hidden="1"/>
    </xf>
    <xf numFmtId="49" fontId="1" fillId="2" borderId="0" xfId="1" applyNumberFormat="1" applyFont="1" applyFill="1" applyBorder="1" applyAlignment="1" applyProtection="1">
      <alignment horizontal="right" vertical="center"/>
    </xf>
    <xf numFmtId="49" fontId="2" fillId="0" borderId="0" xfId="2" applyNumberFormat="1" applyFont="1" applyFill="1" applyBorder="1" applyAlignment="1" applyProtection="1">
      <alignment horizontal="right" vertical="center"/>
    </xf>
    <xf numFmtId="49" fontId="11" fillId="5" borderId="0" xfId="1" applyNumberFormat="1" applyFont="1" applyFill="1" applyBorder="1" applyAlignment="1" applyProtection="1">
      <alignment horizontal="right" vertical="center"/>
    </xf>
    <xf numFmtId="0" fontId="0" fillId="0" borderId="0" xfId="0" applyBorder="1" applyAlignment="1">
      <alignment vertical="center"/>
    </xf>
    <xf numFmtId="2" fontId="10" fillId="2" borderId="16" xfId="1" applyNumberFormat="1" applyFont="1" applyFill="1" applyBorder="1" applyAlignment="1" applyProtection="1">
      <alignment horizontal="center" vertical="center"/>
      <protection hidden="1"/>
    </xf>
    <xf numFmtId="44" fontId="0" fillId="0" borderId="11" xfId="0" applyNumberFormat="1" applyFont="1" applyFill="1" applyBorder="1" applyAlignment="1" applyProtection="1">
      <alignment horizontal="center" vertical="center"/>
      <protection hidden="1"/>
    </xf>
    <xf numFmtId="44" fontId="0" fillId="2" borderId="17" xfId="0" applyNumberFormat="1" applyFont="1" applyFill="1" applyBorder="1" applyAlignment="1" applyProtection="1">
      <alignment horizontal="center" vertical="center"/>
      <protection hidden="1"/>
    </xf>
    <xf numFmtId="44" fontId="0" fillId="3" borderId="11" xfId="0" applyNumberFormat="1" applyFont="1" applyFill="1" applyBorder="1" applyAlignment="1" applyProtection="1">
      <alignment horizontal="center"/>
      <protection locked="0"/>
    </xf>
    <xf numFmtId="44" fontId="11" fillId="5" borderId="16" xfId="0" applyNumberFormat="1" applyFont="1" applyFill="1" applyBorder="1" applyAlignment="1" applyProtection="1">
      <alignment horizontal="right" vertical="center"/>
      <protection hidden="1"/>
    </xf>
    <xf numFmtId="0" fontId="9" fillId="0" borderId="0" xfId="0" applyFont="1"/>
    <xf numFmtId="0" fontId="9" fillId="0" borderId="12" xfId="0" applyFont="1" applyFill="1" applyBorder="1" applyAlignment="1"/>
    <xf numFmtId="0" fontId="2" fillId="4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4" borderId="0" xfId="0" applyFont="1" applyFill="1" applyBorder="1"/>
    <xf numFmtId="49" fontId="1" fillId="4" borderId="0" xfId="1" applyNumberFormat="1" applyFont="1" applyFill="1" applyBorder="1" applyAlignment="1" applyProtection="1">
      <alignment horizontal="right" vertical="center"/>
    </xf>
    <xf numFmtId="44" fontId="2" fillId="4" borderId="0" xfId="0" applyNumberFormat="1" applyFont="1" applyFill="1" applyBorder="1" applyAlignment="1" applyProtection="1">
      <alignment horizontal="center" vertical="center"/>
      <protection hidden="1"/>
    </xf>
    <xf numFmtId="0" fontId="6" fillId="4" borderId="0" xfId="3" applyFill="1" applyBorder="1" applyAlignment="1" applyProtection="1">
      <alignment horizontal="center"/>
    </xf>
    <xf numFmtId="0" fontId="16" fillId="4" borderId="0" xfId="0" applyFont="1" applyFill="1" applyBorder="1" applyAlignment="1">
      <alignment horizontal="center"/>
    </xf>
    <xf numFmtId="44" fontId="3" fillId="0" borderId="1" xfId="2" applyNumberFormat="1" applyFont="1" applyBorder="1" applyAlignment="1" applyProtection="1">
      <alignment horizontal="center"/>
      <protection hidden="1"/>
    </xf>
    <xf numFmtId="44" fontId="17" fillId="0" borderId="16" xfId="0" applyNumberFormat="1" applyFont="1" applyFill="1" applyBorder="1" applyAlignment="1" applyProtection="1">
      <alignment horizontal="center" vertical="center"/>
      <protection hidden="1"/>
    </xf>
    <xf numFmtId="49" fontId="18" fillId="5" borderId="0" xfId="1" applyNumberFormat="1" applyFont="1" applyFill="1" applyBorder="1" applyAlignment="1" applyProtection="1">
      <alignment horizontal="right" vertical="center"/>
    </xf>
    <xf numFmtId="44" fontId="11" fillId="5" borderId="1" xfId="0" applyNumberFormat="1" applyFont="1" applyFill="1" applyBorder="1" applyAlignment="1" applyProtection="1">
      <alignment horizontal="center" vertical="center"/>
      <protection hidden="1"/>
    </xf>
    <xf numFmtId="49" fontId="19" fillId="0" borderId="0" xfId="2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44" fontId="17" fillId="0" borderId="13" xfId="0" applyNumberFormat="1" applyFont="1" applyFill="1" applyBorder="1" applyAlignment="1" applyProtection="1">
      <alignment horizontal="center" vertical="center"/>
      <protection hidden="1"/>
    </xf>
    <xf numFmtId="44" fontId="5" fillId="0" borderId="16" xfId="0" applyNumberFormat="1" applyFont="1" applyFill="1" applyBorder="1" applyAlignment="1" applyProtection="1">
      <alignment horizontal="center" vertical="center"/>
      <protection hidden="1"/>
    </xf>
    <xf numFmtId="10" fontId="0" fillId="0" borderId="12" xfId="1" applyNumberFormat="1" applyFont="1" applyBorder="1" applyAlignment="1">
      <alignment horizontal="center" vertical="center"/>
    </xf>
    <xf numFmtId="10" fontId="21" fillId="7" borderId="22" xfId="1" applyNumberFormat="1" applyFont="1" applyFill="1" applyBorder="1" applyAlignment="1">
      <alignment horizontal="right"/>
    </xf>
    <xf numFmtId="0" fontId="21" fillId="7" borderId="20" xfId="0" applyFont="1" applyFill="1" applyBorder="1"/>
    <xf numFmtId="0" fontId="2" fillId="7" borderId="21" xfId="0" applyFont="1" applyFill="1" applyBorder="1"/>
    <xf numFmtId="0" fontId="21" fillId="7" borderId="23" xfId="0" applyFont="1" applyFill="1" applyBorder="1"/>
    <xf numFmtId="44" fontId="21" fillId="7" borderId="22" xfId="0" applyNumberFormat="1" applyFont="1" applyFill="1" applyBorder="1" applyAlignment="1">
      <alignment horizontal="right"/>
    </xf>
    <xf numFmtId="0" fontId="0" fillId="0" borderId="0" xfId="0" applyBorder="1" applyAlignment="1">
      <alignment vertical="center"/>
    </xf>
    <xf numFmtId="166" fontId="9" fillId="0" borderId="15" xfId="0" applyNumberFormat="1" applyFont="1" applyFill="1" applyBorder="1" applyAlignment="1" applyProtection="1">
      <alignment horizontal="right" vertical="center"/>
    </xf>
    <xf numFmtId="49" fontId="2" fillId="8" borderId="0" xfId="2" applyNumberFormat="1" applyFont="1" applyFill="1" applyBorder="1" applyAlignment="1" applyProtection="1">
      <alignment horizontal="right" vertical="center"/>
    </xf>
    <xf numFmtId="44" fontId="3" fillId="8" borderId="1" xfId="0" applyNumberFormat="1" applyFont="1" applyFill="1" applyBorder="1" applyAlignment="1" applyProtection="1">
      <alignment horizontal="center" vertical="center"/>
      <protection hidden="1"/>
    </xf>
    <xf numFmtId="10" fontId="0" fillId="2" borderId="12" xfId="1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0" fontId="2" fillId="0" borderId="0" xfId="0" applyFont="1" applyFill="1" applyBorder="1"/>
    <xf numFmtId="44" fontId="21" fillId="0" borderId="24" xfId="2" applyFont="1" applyFill="1" applyBorder="1" applyAlignment="1">
      <alignment horizontal="right"/>
    </xf>
    <xf numFmtId="0" fontId="21" fillId="0" borderId="24" xfId="0" applyFont="1" applyFill="1" applyBorder="1"/>
    <xf numFmtId="0" fontId="2" fillId="0" borderId="24" xfId="0" applyFont="1" applyFill="1" applyBorder="1"/>
    <xf numFmtId="10" fontId="21" fillId="0" borderId="0" xfId="1" applyNumberFormat="1" applyFont="1" applyFill="1" applyBorder="1" applyAlignment="1">
      <alignment horizontal="left"/>
    </xf>
    <xf numFmtId="0" fontId="6" fillId="0" borderId="0" xfId="3" applyFill="1" applyBorder="1" applyAlignment="1" applyProtection="1">
      <alignment horizontal="right"/>
    </xf>
    <xf numFmtId="0" fontId="0" fillId="0" borderId="0" xfId="0" applyBorder="1" applyAlignment="1">
      <alignment vertical="center"/>
    </xf>
    <xf numFmtId="0" fontId="16" fillId="4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/>
    </xf>
  </cellXfs>
  <cellStyles count="4">
    <cellStyle name="Currency" xfId="2" builtinId="4"/>
    <cellStyle name="Hyperlink" xfId="3" builtinId="8"/>
    <cellStyle name="Normal" xfId="0" builtinId="0"/>
    <cellStyle name="Percent" xfId="1" builtinId="5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34</xdr:row>
      <xdr:rowOff>14763</xdr:rowOff>
    </xdr:from>
    <xdr:to>
      <xdr:col>8</xdr:col>
      <xdr:colOff>115658</xdr:colOff>
      <xdr:row>37</xdr:row>
      <xdr:rowOff>147400</xdr:rowOff>
    </xdr:to>
    <xdr:sp macro="" textlink="">
      <xdr:nvSpPr>
        <xdr:cNvPr id="2" name="Right Brace 1"/>
        <xdr:cNvSpPr/>
      </xdr:nvSpPr>
      <xdr:spPr>
        <a:xfrm>
          <a:off x="6548438" y="3380263"/>
          <a:ext cx="115658" cy="791450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0</xdr:colOff>
      <xdr:row>39</xdr:row>
      <xdr:rowOff>31751</xdr:rowOff>
    </xdr:from>
    <xdr:to>
      <xdr:col>8</xdr:col>
      <xdr:colOff>133350</xdr:colOff>
      <xdr:row>41</xdr:row>
      <xdr:rowOff>152401</xdr:rowOff>
    </xdr:to>
    <xdr:sp macro="" textlink="">
      <xdr:nvSpPr>
        <xdr:cNvPr id="3" name="Right Brace 2"/>
        <xdr:cNvSpPr/>
      </xdr:nvSpPr>
      <xdr:spPr>
        <a:xfrm>
          <a:off x="6743700" y="4210051"/>
          <a:ext cx="133350" cy="596900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381904</xdr:colOff>
      <xdr:row>44</xdr:row>
      <xdr:rowOff>64484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77904" cy="7049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cometax@beavercreekohio.gov" TargetMode="External"/><Relationship Id="rId1" Type="http://schemas.openxmlformats.org/officeDocument/2006/relationships/hyperlink" Target="https://apps.greenecountyohio.gov/auditor/ureca/default.asp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176"/>
  <sheetViews>
    <sheetView showGridLines="0" tabSelected="1" zoomScale="120" zoomScaleNormal="120" workbookViewId="0">
      <selection activeCell="B9" sqref="B9"/>
    </sheetView>
  </sheetViews>
  <sheetFormatPr defaultColWidth="9.08984375" defaultRowHeight="12.9" customHeight="1" x14ac:dyDescent="0.25"/>
  <cols>
    <col min="1" max="1" width="2.6328125" style="1" customWidth="1"/>
    <col min="2" max="2" width="72.81640625" style="1" customWidth="1"/>
    <col min="3" max="3" width="25.36328125" style="1" customWidth="1"/>
    <col min="4" max="4" width="3.08984375" style="1" customWidth="1"/>
    <col min="5" max="5" width="3" style="1" hidden="1" customWidth="1"/>
    <col min="6" max="6" width="19.54296875" style="1" hidden="1" customWidth="1"/>
    <col min="7" max="8" width="9.08984375" style="1" hidden="1" customWidth="1"/>
    <col min="9" max="9" width="9.08984375" style="1"/>
    <col min="10" max="10" width="12.90625" style="1" bestFit="1" customWidth="1"/>
    <col min="11" max="11" width="10.36328125" style="1" customWidth="1"/>
    <col min="12" max="16384" width="9.08984375" style="1"/>
  </cols>
  <sheetData>
    <row r="1" spans="1:9" ht="12.9" customHeight="1" thickBot="1" x14ac:dyDescent="0.35">
      <c r="A1" s="26"/>
      <c r="B1" s="27"/>
      <c r="C1" s="27"/>
      <c r="D1" s="26"/>
      <c r="E1" s="5"/>
      <c r="F1" s="6" t="s">
        <v>0</v>
      </c>
      <c r="G1" s="6" t="s">
        <v>1</v>
      </c>
      <c r="H1" s="5" t="s">
        <v>2</v>
      </c>
    </row>
    <row r="2" spans="1:9" ht="12.9" customHeight="1" x14ac:dyDescent="0.25">
      <c r="A2" s="26"/>
      <c r="B2" s="108" t="s">
        <v>85</v>
      </c>
      <c r="C2" s="108"/>
      <c r="D2" s="26"/>
      <c r="E2" s="28">
        <v>1</v>
      </c>
      <c r="F2" s="29" t="s">
        <v>3</v>
      </c>
      <c r="G2" s="30">
        <v>0.01</v>
      </c>
      <c r="H2" s="31">
        <v>0.01</v>
      </c>
    </row>
    <row r="3" spans="1:9" ht="12.9" customHeight="1" x14ac:dyDescent="0.3">
      <c r="A3" s="26"/>
      <c r="B3" s="74"/>
      <c r="C3" s="73" t="s">
        <v>98</v>
      </c>
      <c r="D3" s="26"/>
      <c r="E3" s="28">
        <f>E2+1</f>
        <v>2</v>
      </c>
      <c r="F3" s="32" t="s">
        <v>4</v>
      </c>
      <c r="G3" s="33">
        <v>0.01</v>
      </c>
      <c r="H3" s="52">
        <v>0</v>
      </c>
    </row>
    <row r="4" spans="1:9" ht="12.9" customHeight="1" x14ac:dyDescent="0.3">
      <c r="A4" s="26"/>
      <c r="B4" s="23" t="s">
        <v>78</v>
      </c>
      <c r="C4" s="46" t="s">
        <v>4</v>
      </c>
      <c r="D4" s="26"/>
      <c r="E4" s="28">
        <f t="shared" ref="E4:E62" si="0">E3+1</f>
        <v>3</v>
      </c>
      <c r="F4" s="32" t="s">
        <v>5</v>
      </c>
      <c r="G4" s="35">
        <v>0</v>
      </c>
      <c r="H4" s="36">
        <v>0</v>
      </c>
      <c r="I4" s="71" t="s">
        <v>99</v>
      </c>
    </row>
    <row r="5" spans="1:9" ht="12.9" customHeight="1" x14ac:dyDescent="0.25">
      <c r="A5" s="26"/>
      <c r="D5" s="26"/>
      <c r="E5" s="28">
        <f t="shared" si="0"/>
        <v>4</v>
      </c>
      <c r="F5" s="32" t="s">
        <v>6</v>
      </c>
      <c r="G5" s="35">
        <v>0</v>
      </c>
      <c r="H5" s="36">
        <v>0</v>
      </c>
    </row>
    <row r="6" spans="1:9" ht="12.9" customHeight="1" x14ac:dyDescent="0.25">
      <c r="A6" s="26"/>
      <c r="B6" s="23" t="s">
        <v>63</v>
      </c>
      <c r="C6" s="8"/>
      <c r="D6" s="26"/>
      <c r="E6" s="28">
        <f t="shared" si="0"/>
        <v>5</v>
      </c>
      <c r="F6" s="37" t="s">
        <v>59</v>
      </c>
      <c r="G6" s="33">
        <v>0.01</v>
      </c>
      <c r="H6" s="33">
        <v>0.01</v>
      </c>
      <c r="I6" t="s">
        <v>81</v>
      </c>
    </row>
    <row r="7" spans="1:9" ht="12.9" customHeight="1" x14ac:dyDescent="0.25">
      <c r="A7" s="26"/>
      <c r="B7" s="24" t="s">
        <v>75</v>
      </c>
      <c r="C7" s="8"/>
      <c r="D7" s="26"/>
      <c r="E7" s="28">
        <f t="shared" si="0"/>
        <v>6</v>
      </c>
      <c r="F7" s="32" t="s">
        <v>7</v>
      </c>
      <c r="G7" s="33">
        <v>0.02</v>
      </c>
      <c r="H7" s="34">
        <v>0.01</v>
      </c>
      <c r="I7" t="s">
        <v>82</v>
      </c>
    </row>
    <row r="8" spans="1:9" ht="12.9" customHeight="1" x14ac:dyDescent="0.25">
      <c r="A8" s="26"/>
      <c r="D8" s="26"/>
      <c r="E8" s="28">
        <f t="shared" si="0"/>
        <v>7</v>
      </c>
      <c r="F8" s="32" t="s">
        <v>8</v>
      </c>
      <c r="G8" s="33">
        <v>1.4999999999999999E-2</v>
      </c>
      <c r="H8" s="34">
        <v>1.4999999999999999E-2</v>
      </c>
    </row>
    <row r="9" spans="1:9" ht="12.9" customHeight="1" x14ac:dyDescent="0.25">
      <c r="A9" s="26"/>
      <c r="B9" s="24" t="s">
        <v>79</v>
      </c>
      <c r="C9" s="44">
        <v>0</v>
      </c>
      <c r="D9" s="26"/>
      <c r="E9" s="28">
        <f t="shared" si="0"/>
        <v>8</v>
      </c>
      <c r="F9" s="32" t="s">
        <v>9</v>
      </c>
      <c r="G9" s="33">
        <v>1.2500000000000001E-2</v>
      </c>
      <c r="H9" s="34">
        <v>1.2500000000000001E-2</v>
      </c>
      <c r="I9" t="s">
        <v>83</v>
      </c>
    </row>
    <row r="10" spans="1:9" ht="12.9" customHeight="1" x14ac:dyDescent="0.25">
      <c r="A10" s="26"/>
      <c r="B10" s="24" t="s">
        <v>80</v>
      </c>
      <c r="C10" s="44">
        <v>0</v>
      </c>
      <c r="D10" s="26"/>
      <c r="E10" s="28">
        <f t="shared" si="0"/>
        <v>9</v>
      </c>
      <c r="F10" s="32" t="s">
        <v>10</v>
      </c>
      <c r="G10" s="33">
        <v>2.2499999999999999E-2</v>
      </c>
      <c r="H10" s="34">
        <v>2.2499999999999999E-2</v>
      </c>
      <c r="I10" t="s">
        <v>84</v>
      </c>
    </row>
    <row r="11" spans="1:9" ht="12.9" customHeight="1" x14ac:dyDescent="0.25">
      <c r="A11" s="26"/>
      <c r="B11" s="24" t="s">
        <v>77</v>
      </c>
      <c r="C11" s="47">
        <f>SUM(C9:C10)</f>
        <v>0</v>
      </c>
      <c r="D11" s="26"/>
      <c r="E11" s="28">
        <f t="shared" si="0"/>
        <v>10</v>
      </c>
      <c r="F11" s="32" t="s">
        <v>11</v>
      </c>
      <c r="G11" s="33">
        <v>1.4999999999999999E-2</v>
      </c>
      <c r="H11" s="34">
        <v>7.4999999999999997E-3</v>
      </c>
    </row>
    <row r="12" spans="1:9" ht="12.9" customHeight="1" x14ac:dyDescent="0.25">
      <c r="A12" s="26"/>
      <c r="D12" s="26"/>
      <c r="E12" s="28">
        <f t="shared" si="0"/>
        <v>11</v>
      </c>
      <c r="F12" s="32" t="s">
        <v>12</v>
      </c>
      <c r="G12" s="35">
        <v>0</v>
      </c>
      <c r="H12" s="36">
        <v>0</v>
      </c>
    </row>
    <row r="13" spans="1:9" ht="12.9" hidden="1" customHeight="1" x14ac:dyDescent="0.25">
      <c r="A13" s="26"/>
      <c r="B13" s="23" t="s">
        <v>73</v>
      </c>
      <c r="C13" s="48">
        <v>0</v>
      </c>
      <c r="D13" s="26"/>
      <c r="E13" s="28">
        <f t="shared" si="0"/>
        <v>12</v>
      </c>
      <c r="F13" s="37" t="s">
        <v>60</v>
      </c>
      <c r="G13" s="33">
        <v>1.4999999999999999E-2</v>
      </c>
      <c r="H13" s="33">
        <v>1.4999999999999999E-2</v>
      </c>
    </row>
    <row r="14" spans="1:9" ht="12.9" hidden="1" customHeight="1" x14ac:dyDescent="0.25">
      <c r="A14" s="26"/>
      <c r="B14" s="23" t="s">
        <v>74</v>
      </c>
      <c r="C14" s="48">
        <v>0</v>
      </c>
      <c r="D14" s="26"/>
      <c r="E14" s="28">
        <f t="shared" si="0"/>
        <v>13</v>
      </c>
      <c r="F14" s="38" t="s">
        <v>13</v>
      </c>
      <c r="G14" s="39">
        <v>2.5000000000000001E-2</v>
      </c>
      <c r="H14" s="40">
        <v>2.5000000000000001E-2</v>
      </c>
    </row>
    <row r="15" spans="1:9" ht="12.9" hidden="1" customHeight="1" x14ac:dyDescent="0.25">
      <c r="A15" s="26"/>
      <c r="B15" s="24" t="s">
        <v>68</v>
      </c>
      <c r="C15" s="49">
        <f>SUM(C13:C14)</f>
        <v>0</v>
      </c>
      <c r="D15" s="26"/>
      <c r="E15" s="28">
        <f t="shared" si="0"/>
        <v>14</v>
      </c>
      <c r="F15" s="38" t="s">
        <v>14</v>
      </c>
      <c r="G15" s="35">
        <v>0</v>
      </c>
      <c r="H15" s="36">
        <v>0</v>
      </c>
    </row>
    <row r="16" spans="1:9" ht="12.9" hidden="1" customHeight="1" x14ac:dyDescent="0.25">
      <c r="A16" s="26"/>
      <c r="D16" s="26"/>
      <c r="E16" s="28">
        <f t="shared" si="0"/>
        <v>15</v>
      </c>
      <c r="F16" s="32" t="s">
        <v>15</v>
      </c>
      <c r="G16" s="33">
        <v>1.4999999999999999E-2</v>
      </c>
      <c r="H16" s="34">
        <v>1.4999999999999999E-2</v>
      </c>
    </row>
    <row r="17" spans="1:9" ht="12.9" hidden="1" customHeight="1" x14ac:dyDescent="0.25">
      <c r="A17" s="26"/>
      <c r="B17" s="23" t="s">
        <v>64</v>
      </c>
      <c r="C17" s="48">
        <f>IF(C6="",0,IF(C6="Beavercreek",0,IF(C4="Beavercreek",C9*(VLOOKUP(C6,$F$2:$H$62,2)),0)))</f>
        <v>0</v>
      </c>
      <c r="D17" s="26"/>
      <c r="E17" s="28">
        <f t="shared" si="0"/>
        <v>16</v>
      </c>
      <c r="F17" s="32" t="s">
        <v>16</v>
      </c>
      <c r="G17" s="33">
        <v>1.7500000000000002E-2</v>
      </c>
      <c r="H17" s="40">
        <v>1.7500000000000002E-2</v>
      </c>
    </row>
    <row r="18" spans="1:9" ht="12.9" hidden="1" customHeight="1" x14ac:dyDescent="0.25">
      <c r="A18" s="26"/>
      <c r="B18" s="23" t="s">
        <v>65</v>
      </c>
      <c r="C18" s="48">
        <f>IF(C7="",0,IF(C7="Beavercreek",0,IF(C4="Beavercreek",C10*(VLOOKUP(C7,$F$2:$H$62,2)),0)))</f>
        <v>0</v>
      </c>
      <c r="D18" s="26"/>
      <c r="E18" s="28">
        <f t="shared" si="0"/>
        <v>17</v>
      </c>
      <c r="F18" s="32" t="s">
        <v>17</v>
      </c>
      <c r="G18" s="35">
        <v>0</v>
      </c>
      <c r="H18" s="36">
        <v>0</v>
      </c>
    </row>
    <row r="19" spans="1:9" ht="12.9" hidden="1" customHeight="1" x14ac:dyDescent="0.25">
      <c r="A19" s="26"/>
      <c r="D19" s="26"/>
      <c r="E19" s="28">
        <f t="shared" si="0"/>
        <v>18</v>
      </c>
      <c r="F19" s="32" t="s">
        <v>18</v>
      </c>
      <c r="G19" s="33">
        <v>1.4999999999999999E-2</v>
      </c>
      <c r="H19" s="34">
        <v>1.4999999999999999E-2</v>
      </c>
    </row>
    <row r="20" spans="1:9" ht="12.9" hidden="1" customHeight="1" x14ac:dyDescent="0.25">
      <c r="A20" s="26"/>
      <c r="B20" s="23" t="s">
        <v>66</v>
      </c>
      <c r="C20" s="50">
        <f>IF(C4&lt;&gt;"Beavercreek",0,IF(C6="BEAVERCREEK",0,IF(C17&gt;=C9*(VLOOKUP(C4,$F$2:$H$62,2)),C9*(VLOOKUP(C4,$F$2:$H$62,2)),C17)))</f>
        <v>0</v>
      </c>
      <c r="D20" s="26"/>
      <c r="E20" s="28">
        <f t="shared" si="0"/>
        <v>19</v>
      </c>
      <c r="F20" s="32" t="s">
        <v>19</v>
      </c>
      <c r="G20" s="33">
        <v>1.4999999999999999E-2</v>
      </c>
      <c r="H20" s="34">
        <v>1.4999999999999999E-2</v>
      </c>
    </row>
    <row r="21" spans="1:9" ht="12.9" hidden="1" customHeight="1" x14ac:dyDescent="0.25">
      <c r="A21" s="26"/>
      <c r="B21" s="23" t="s">
        <v>67</v>
      </c>
      <c r="C21" s="50">
        <f>IF(C4&lt;&gt;"Beavercreek",0,IF(C7="BEAVERCREEK",0,IF(C18&gt;=C10*(VLOOKUP(C4,$F$2:$H$62,2)),C10*(VLOOKUP(C4,$F$2:$H$62,2)),C18)))</f>
        <v>0</v>
      </c>
      <c r="D21" s="26"/>
      <c r="E21" s="28">
        <f t="shared" si="0"/>
        <v>20</v>
      </c>
      <c r="F21" s="32" t="s">
        <v>20</v>
      </c>
      <c r="G21" s="33">
        <v>0.01</v>
      </c>
      <c r="H21" s="34">
        <v>0.01</v>
      </c>
    </row>
    <row r="22" spans="1:9" ht="12.9" hidden="1" customHeight="1" x14ac:dyDescent="0.25">
      <c r="A22" s="26"/>
      <c r="B22" s="23" t="s">
        <v>69</v>
      </c>
      <c r="C22" s="51">
        <f>SUM(C20:C21)</f>
        <v>0</v>
      </c>
      <c r="D22" s="26"/>
      <c r="E22" s="28">
        <f t="shared" si="0"/>
        <v>21</v>
      </c>
      <c r="F22" s="32" t="s">
        <v>21</v>
      </c>
      <c r="G22" s="33">
        <v>0.02</v>
      </c>
      <c r="H22" s="34">
        <v>0.02</v>
      </c>
    </row>
    <row r="23" spans="1:9" ht="12.9" hidden="1" customHeight="1" x14ac:dyDescent="0.25">
      <c r="A23" s="26"/>
      <c r="D23" s="26"/>
      <c r="E23" s="28">
        <f>E22+1</f>
        <v>22</v>
      </c>
      <c r="F23" s="32" t="s">
        <v>22</v>
      </c>
      <c r="G23" s="33">
        <v>1.4999999999999999E-2</v>
      </c>
      <c r="H23" s="34">
        <v>7.4999999999999997E-3</v>
      </c>
    </row>
    <row r="24" spans="1:9" ht="12.9" customHeight="1" x14ac:dyDescent="0.3">
      <c r="A24" s="26"/>
      <c r="B24" s="23" t="s">
        <v>76</v>
      </c>
      <c r="C24" s="80">
        <f>IF((IF(((C11*(VLOOKUP("Beavercreek",$F$2:$H$62,2)))&gt;((C22+(IF(1=1,(((C11*(VLOOKUP("Beavercreek",$F$2:$H$62,2)))-C22)*100*((VLOOKUP("Beavercreek",$F$2:$H$62,3)))),0)))+C15)),(C11*(VLOOKUP("Beavercreek",$F$2:$H$62,2)))-((C22+(IF(1=1,(((C11*(VLOOKUP("Beavercreek",$F$2:$H$62,2)))-C22)*100*((VLOOKUP("Beavercreek",$F$2:$H$62,3)))),0)))+C15),0))&lt;=10,0,(IF(((C11*(VLOOKUP("Beavercreek",$F$2:$H$62,2)))&gt;((C22+(IF(1=1,(((C11*(VLOOKUP("Beavercreek",$F$2:$H$62,2)))-C22)*100*((VLOOKUP("Beavercreek",$F$2:$H$62,3)))),0)))+C15)),(C11*(VLOOKUP("Beavercreek",$F$2:$H$62,2)))-((C22+(IF(1=1,(((C11*(VLOOKUP("Beavercreek",$F$2:$H$62,2)))-C22)*100*((VLOOKUP("Beavercreek",$F$2:$H$62,3)))),0)))+C15),0)))</f>
        <v>0</v>
      </c>
      <c r="D24" s="26"/>
      <c r="E24" s="28">
        <f>E23+1</f>
        <v>23</v>
      </c>
      <c r="F24" s="32" t="s">
        <v>23</v>
      </c>
      <c r="G24" s="33">
        <v>1.4999999999999999E-2</v>
      </c>
      <c r="H24" s="34">
        <v>1.4999999999999999E-2</v>
      </c>
    </row>
    <row r="25" spans="1:9" ht="12.9" hidden="1" customHeight="1" x14ac:dyDescent="0.25">
      <c r="A25" s="26"/>
      <c r="B25" s="24" t="s">
        <v>70</v>
      </c>
      <c r="C25" s="53">
        <f>IF(IF(((C11*(VLOOKUP("Beavercreek",$F$2:$H$62,2)))&lt;((C22+(IF(1=1,(((C11*(VLOOKUP("Beavercreek",$F$2:$H$62,2)))-C22)*100*((VLOOKUP("Beavercreek",$F$2:$H$62,3)))),0)))+C15)),(((C22+(IF(1=1,(((C11*(VLOOKUP("Beavercreek",$F$2:$H$62,2)))-C22)*100*((VLOOKUP("Beavercreek",$F$2:$H$62,3)))),0)))+C15)-(C11*(VLOOKUP("Beavercreek",$F$2:$H$62,2)))),0)&lt;=10,0,IF(((C11*(VLOOKUP("Beavercreek",$F$2:$H$62,2)))&lt;((C22+(IF(1=1,(((C11*(VLOOKUP("Beavercreek",$F$2:$H$62,2)))-C22)*100*((VLOOKUP("Beavercreek",$F$2:$H$62,3)))),0)))+C15)),(((C22+(IF(1=1,(((C11*(VLOOKUP("Beavercreek",$F$2:$H$62,2)))-C22)*100*((VLOOKUP("Beavercreek",$F$2:$H$62,3)))),0)))+C15)-(C11*(VLOOKUP("Beavercreek",$F$2:$H$62,2)))),0))</f>
        <v>0</v>
      </c>
      <c r="D25" s="26"/>
      <c r="E25" s="28">
        <f t="shared" si="0"/>
        <v>24</v>
      </c>
      <c r="F25" s="32" t="s">
        <v>24</v>
      </c>
      <c r="G25" s="33">
        <v>0.02</v>
      </c>
      <c r="H25" s="34">
        <v>0.02</v>
      </c>
    </row>
    <row r="26" spans="1:9" ht="12.9" customHeight="1" x14ac:dyDescent="0.25">
      <c r="A26" s="26"/>
      <c r="B26" s="27"/>
      <c r="C26" s="27"/>
      <c r="D26" s="26"/>
      <c r="E26" s="28">
        <f t="shared" si="0"/>
        <v>25</v>
      </c>
      <c r="F26" s="32" t="s">
        <v>25</v>
      </c>
      <c r="G26" s="33">
        <v>2.2499999999999999E-2</v>
      </c>
      <c r="H26" s="34">
        <v>2.2499999999999999E-2</v>
      </c>
    </row>
    <row r="27" spans="1:9" ht="12.5" hidden="1" x14ac:dyDescent="0.25">
      <c r="A27" s="26"/>
      <c r="B27" s="27"/>
      <c r="C27" s="27"/>
      <c r="D27" s="26"/>
      <c r="E27" s="28">
        <f t="shared" si="0"/>
        <v>26</v>
      </c>
      <c r="F27" s="32" t="s">
        <v>26</v>
      </c>
      <c r="G27" s="33">
        <v>5.0000000000000001E-3</v>
      </c>
      <c r="H27" s="34">
        <v>5.0000000000000001E-3</v>
      </c>
    </row>
    <row r="28" spans="1:9" ht="12.9" customHeight="1" x14ac:dyDescent="0.25">
      <c r="A28" s="26"/>
      <c r="B28" s="109" t="s">
        <v>71</v>
      </c>
      <c r="C28" s="110"/>
      <c r="D28" s="26"/>
      <c r="E28" s="28">
        <f t="shared" si="0"/>
        <v>27</v>
      </c>
      <c r="F28" s="32" t="s">
        <v>27</v>
      </c>
      <c r="G28" s="33">
        <v>2.2499999999999999E-2</v>
      </c>
      <c r="H28" s="34">
        <v>2.2499999999999999E-2</v>
      </c>
      <c r="I28"/>
    </row>
    <row r="29" spans="1:9" ht="12.9" customHeight="1" x14ac:dyDescent="0.25">
      <c r="A29" s="26"/>
      <c r="B29" s="22" t="s">
        <v>62</v>
      </c>
      <c r="C29" s="69">
        <v>0</v>
      </c>
      <c r="D29" s="26"/>
      <c r="E29" s="28">
        <f t="shared" si="0"/>
        <v>28</v>
      </c>
      <c r="F29" s="32" t="s">
        <v>28</v>
      </c>
      <c r="G29" s="33">
        <v>0.01</v>
      </c>
      <c r="H29" s="34">
        <v>0.01</v>
      </c>
      <c r="I29" s="71" t="s">
        <v>92</v>
      </c>
    </row>
    <row r="30" spans="1:9" ht="12.9" customHeight="1" x14ac:dyDescent="0.25">
      <c r="A30" s="26"/>
      <c r="B30" s="105" t="s">
        <v>72</v>
      </c>
      <c r="C30" s="72"/>
      <c r="D30" s="26"/>
      <c r="E30" s="28">
        <f t="shared" si="0"/>
        <v>29</v>
      </c>
      <c r="F30" s="32" t="s">
        <v>29</v>
      </c>
      <c r="G30" s="33">
        <v>0.01</v>
      </c>
      <c r="H30" s="34">
        <v>0.01</v>
      </c>
      <c r="I30" s="71" t="s">
        <v>93</v>
      </c>
    </row>
    <row r="31" spans="1:9" ht="12.9" customHeight="1" x14ac:dyDescent="0.25">
      <c r="A31" s="26"/>
      <c r="B31" s="96" t="s">
        <v>100</v>
      </c>
      <c r="C31" s="97">
        <f>(((C29*0.35)/1000)*1.666129)*0.875 + ((C29*0.35)/1000)*1.652524 + (((C29*0.35)/1000)*0.826262)*0.875</f>
        <v>0</v>
      </c>
      <c r="D31" s="26"/>
      <c r="E31" s="28"/>
      <c r="F31" s="32"/>
      <c r="G31" s="33"/>
      <c r="H31" s="34"/>
      <c r="I31" s="94" t="s">
        <v>110</v>
      </c>
    </row>
    <row r="32" spans="1:9" ht="12.9" customHeight="1" x14ac:dyDescent="0.25">
      <c r="A32" s="26"/>
      <c r="B32" s="62"/>
      <c r="C32" s="66">
        <f>3.194718</f>
        <v>3.1947179999999999</v>
      </c>
      <c r="D32" s="26"/>
      <c r="E32" s="28">
        <f>E30+1</f>
        <v>30</v>
      </c>
      <c r="F32" s="32" t="s">
        <v>30</v>
      </c>
      <c r="G32" s="33">
        <v>1.12E-2</v>
      </c>
      <c r="H32" s="34">
        <v>1.12E-2</v>
      </c>
    </row>
    <row r="33" spans="1:16" ht="14" hidden="1" x14ac:dyDescent="0.25">
      <c r="A33" s="26"/>
      <c r="B33" s="96" t="s">
        <v>100</v>
      </c>
      <c r="C33" s="97">
        <f>(((C29*0.35)/1000)*1.666129)*0.875 + ((C29*0.35)/1000)*1.652524 + (((C29*0.35)/1000)*0.826262)*0.875</f>
        <v>0</v>
      </c>
      <c r="D33" s="26"/>
      <c r="E33" s="28">
        <f t="shared" si="0"/>
        <v>31</v>
      </c>
      <c r="F33" s="32" t="s">
        <v>31</v>
      </c>
      <c r="G33" s="33">
        <v>2.2499999999999999E-2</v>
      </c>
      <c r="H33" s="34">
        <v>2.2499999999999999E-2</v>
      </c>
      <c r="I33" s="65" t="s">
        <v>110</v>
      </c>
    </row>
    <row r="34" spans="1:16" ht="12.9" hidden="1" customHeight="1" x14ac:dyDescent="0.25">
      <c r="A34" s="26"/>
      <c r="B34" s="84" t="s">
        <v>86</v>
      </c>
      <c r="C34" s="68"/>
      <c r="D34" s="26"/>
      <c r="E34" s="28">
        <f t="shared" si="0"/>
        <v>32</v>
      </c>
      <c r="F34" s="32" t="s">
        <v>32</v>
      </c>
      <c r="G34" s="33">
        <v>1.7500000000000002E-2</v>
      </c>
      <c r="H34" s="34">
        <v>1.7500000000000002E-2</v>
      </c>
      <c r="I34"/>
    </row>
    <row r="35" spans="1:16" ht="14.4" hidden="1" customHeight="1" x14ac:dyDescent="0.25">
      <c r="A35" s="26"/>
      <c r="B35" s="45" t="s">
        <v>101</v>
      </c>
      <c r="C35" s="67">
        <v>0</v>
      </c>
      <c r="D35" s="26"/>
      <c r="E35" s="28">
        <f t="shared" si="0"/>
        <v>33</v>
      </c>
      <c r="F35" s="32" t="s">
        <v>33</v>
      </c>
      <c r="G35" s="39">
        <v>2.5000000000000001E-2</v>
      </c>
      <c r="H35" s="39">
        <v>2.5000000000000001E-2</v>
      </c>
      <c r="I35" s="28"/>
    </row>
    <row r="36" spans="1:16" ht="12.9" hidden="1" customHeight="1" x14ac:dyDescent="0.25">
      <c r="A36" s="26"/>
      <c r="B36" s="45" t="s">
        <v>103</v>
      </c>
      <c r="C36" s="60">
        <v>0</v>
      </c>
      <c r="D36" s="26"/>
      <c r="E36" s="28">
        <f t="shared" si="0"/>
        <v>34</v>
      </c>
      <c r="F36" s="38" t="s">
        <v>34</v>
      </c>
      <c r="G36" s="39">
        <v>2.5000000000000001E-2</v>
      </c>
      <c r="H36" s="40">
        <v>2.5000000000000001E-2</v>
      </c>
      <c r="I36" t="s">
        <v>95</v>
      </c>
    </row>
    <row r="37" spans="1:16" ht="12.9" hidden="1" customHeight="1" x14ac:dyDescent="0.25">
      <c r="A37" s="26"/>
      <c r="B37" s="45" t="s">
        <v>102</v>
      </c>
      <c r="C37" s="61">
        <v>0</v>
      </c>
      <c r="D37" s="26"/>
      <c r="E37" s="28" t="e">
        <f>#REF!+1</f>
        <v>#REF!</v>
      </c>
      <c r="F37" s="32" t="s">
        <v>35</v>
      </c>
      <c r="G37" s="33">
        <v>0.01</v>
      </c>
      <c r="H37" s="34">
        <v>0.01</v>
      </c>
      <c r="I37" t="s">
        <v>106</v>
      </c>
      <c r="J37" s="65"/>
      <c r="K37" s="65"/>
      <c r="L37" s="65"/>
      <c r="M37" s="65"/>
    </row>
    <row r="38" spans="1:16" ht="12.9" hidden="1" customHeight="1" x14ac:dyDescent="0.25">
      <c r="A38" s="26"/>
      <c r="B38" s="63" t="s">
        <v>104</v>
      </c>
      <c r="C38" s="81">
        <f>SUM(C35:C37)</f>
        <v>0</v>
      </c>
      <c r="D38" s="26"/>
      <c r="E38" s="28" t="e">
        <f t="shared" si="0"/>
        <v>#REF!</v>
      </c>
      <c r="F38" s="32" t="s">
        <v>36</v>
      </c>
      <c r="G38" s="33">
        <v>0.01</v>
      </c>
      <c r="H38" s="34">
        <v>0.01</v>
      </c>
      <c r="I38" s="65"/>
      <c r="J38" s="65"/>
      <c r="K38" s="65"/>
      <c r="L38" s="65"/>
      <c r="M38" s="65"/>
    </row>
    <row r="39" spans="1:16" ht="12.9" hidden="1" customHeight="1" x14ac:dyDescent="0.25">
      <c r="A39" s="26"/>
      <c r="B39" s="82" t="s">
        <v>97</v>
      </c>
      <c r="C39" s="70">
        <f>C33+C38-C24</f>
        <v>0</v>
      </c>
      <c r="D39" s="26"/>
      <c r="E39" s="28" t="e">
        <f t="shared" si="0"/>
        <v>#REF!</v>
      </c>
      <c r="F39" s="32" t="s">
        <v>37</v>
      </c>
      <c r="G39" s="33">
        <v>2.5000000000000001E-2</v>
      </c>
      <c r="H39" s="40">
        <v>2.5000000000000001E-2</v>
      </c>
      <c r="I39" t="s">
        <v>107</v>
      </c>
    </row>
    <row r="40" spans="1:16" ht="12.9" hidden="1" customHeight="1" x14ac:dyDescent="0.25">
      <c r="A40" s="26"/>
      <c r="B40" s="45" t="s">
        <v>105</v>
      </c>
      <c r="C40" s="60">
        <v>0</v>
      </c>
      <c r="D40" s="26"/>
      <c r="E40" s="28" t="e">
        <f t="shared" si="0"/>
        <v>#REF!</v>
      </c>
      <c r="F40" s="32" t="s">
        <v>38</v>
      </c>
      <c r="G40" s="33">
        <v>0.02</v>
      </c>
      <c r="H40" s="34">
        <v>0.02</v>
      </c>
      <c r="I40" s="85" t="s">
        <v>94</v>
      </c>
    </row>
    <row r="41" spans="1:16" ht="12.9" hidden="1" customHeight="1" x14ac:dyDescent="0.25">
      <c r="A41" s="26"/>
      <c r="B41" s="95" t="s">
        <v>96</v>
      </c>
      <c r="C41" s="87">
        <v>0</v>
      </c>
      <c r="D41" s="26"/>
      <c r="E41" s="28"/>
      <c r="F41" s="32"/>
      <c r="G41" s="33"/>
      <c r="H41" s="88"/>
      <c r="I41" s="106"/>
      <c r="J41" s="106"/>
      <c r="K41" s="106"/>
      <c r="L41" s="106"/>
      <c r="M41" s="106"/>
      <c r="N41" s="106"/>
      <c r="O41" s="106"/>
      <c r="P41" s="106"/>
    </row>
    <row r="42" spans="1:16" ht="12.9" hidden="1" customHeight="1" x14ac:dyDescent="0.25">
      <c r="A42" s="26"/>
      <c r="B42" s="63" t="s">
        <v>91</v>
      </c>
      <c r="C42" s="86">
        <f>SUM(C40:C41)</f>
        <v>0</v>
      </c>
      <c r="D42" s="26"/>
      <c r="E42" s="28" t="e">
        <f>#REF!+1</f>
        <v>#REF!</v>
      </c>
      <c r="F42" s="32" t="s">
        <v>39</v>
      </c>
      <c r="G42" s="33">
        <v>0.02</v>
      </c>
      <c r="H42" s="34">
        <v>0.02</v>
      </c>
      <c r="I42"/>
    </row>
    <row r="43" spans="1:16" ht="12.9" customHeight="1" x14ac:dyDescent="0.25">
      <c r="A43" s="26"/>
      <c r="B43" s="64" t="s">
        <v>109</v>
      </c>
      <c r="C43" s="83">
        <f>C39+C42</f>
        <v>0</v>
      </c>
      <c r="D43" s="26"/>
      <c r="E43" s="28" t="e">
        <f>E42+1</f>
        <v>#REF!</v>
      </c>
      <c r="F43" s="38" t="s">
        <v>40</v>
      </c>
      <c r="G43" s="33">
        <v>1.4999999999999999E-2</v>
      </c>
      <c r="H43" s="34">
        <v>7.4999999999999997E-3</v>
      </c>
      <c r="I43" t="s">
        <v>108</v>
      </c>
    </row>
    <row r="44" spans="1:16" ht="12.9" customHeight="1" x14ac:dyDescent="0.25">
      <c r="A44" s="26"/>
      <c r="B44" s="27"/>
      <c r="C44" s="27"/>
      <c r="D44" s="26"/>
      <c r="E44" s="28" t="e">
        <f t="shared" si="0"/>
        <v>#REF!</v>
      </c>
      <c r="F44" s="38" t="s">
        <v>41</v>
      </c>
      <c r="G44" s="33">
        <v>1.4999999999999999E-2</v>
      </c>
      <c r="H44" s="34">
        <v>1.4999999999999999E-2</v>
      </c>
      <c r="I44" s="1" t="s">
        <v>111</v>
      </c>
    </row>
    <row r="45" spans="1:16" ht="12.9" customHeight="1" x14ac:dyDescent="0.3">
      <c r="A45" s="111" t="s">
        <v>87</v>
      </c>
      <c r="B45" s="111"/>
      <c r="C45" s="111"/>
      <c r="D45" s="111"/>
      <c r="E45" s="28" t="e">
        <f t="shared" si="0"/>
        <v>#REF!</v>
      </c>
      <c r="F45" s="38" t="s">
        <v>42</v>
      </c>
      <c r="G45" s="35">
        <v>0</v>
      </c>
      <c r="H45" s="98">
        <v>0</v>
      </c>
      <c r="I45" s="104" t="s">
        <v>112</v>
      </c>
      <c r="J45" s="99"/>
      <c r="K45" s="100"/>
    </row>
    <row r="46" spans="1:16" ht="12.9" customHeight="1" thickBot="1" x14ac:dyDescent="0.35">
      <c r="A46" s="75"/>
      <c r="B46" s="76"/>
      <c r="C46" s="77"/>
      <c r="D46" s="75"/>
      <c r="E46" s="28" t="e">
        <f t="shared" si="0"/>
        <v>#REF!</v>
      </c>
      <c r="F46" s="38" t="s">
        <v>43</v>
      </c>
      <c r="G46" s="39">
        <v>1.4999999999999999E-2</v>
      </c>
      <c r="H46" s="88">
        <v>0.01</v>
      </c>
      <c r="I46" s="101"/>
      <c r="J46" s="102"/>
      <c r="K46" s="103"/>
    </row>
    <row r="47" spans="1:16" ht="12.9" customHeight="1" thickBot="1" x14ac:dyDescent="0.35">
      <c r="A47" s="107" t="s">
        <v>88</v>
      </c>
      <c r="B47" s="107"/>
      <c r="C47" s="107"/>
      <c r="D47" s="107"/>
      <c r="E47" s="28" t="e">
        <f t="shared" si="0"/>
        <v>#REF!</v>
      </c>
      <c r="F47" s="32" t="s">
        <v>44</v>
      </c>
      <c r="G47" s="33">
        <v>2.4E-2</v>
      </c>
      <c r="H47" s="40">
        <v>1.2E-2</v>
      </c>
      <c r="I47" s="89" t="str">
        <f>IF(C43&lt;0,-C43/C11," ")</f>
        <v xml:space="preserve"> </v>
      </c>
      <c r="J47" s="90" t="str">
        <f>IF(C43&lt;0,"&lt;-- Effective Tax Rate - 1/1/2023","     TAX SAVINGS")</f>
        <v xml:space="preserve">     TAX SAVINGS</v>
      </c>
      <c r="K47" s="91"/>
    </row>
    <row r="48" spans="1:16" ht="12.9" customHeight="1" thickBot="1" x14ac:dyDescent="0.35">
      <c r="A48" s="78"/>
      <c r="B48" s="78" t="s">
        <v>89</v>
      </c>
      <c r="C48" s="79" t="s">
        <v>90</v>
      </c>
      <c r="D48" s="75"/>
      <c r="E48" s="28" t="e">
        <f t="shared" si="0"/>
        <v>#REF!</v>
      </c>
      <c r="F48" s="32" t="s">
        <v>45</v>
      </c>
      <c r="G48" s="33">
        <v>1.4999999999999999E-2</v>
      </c>
      <c r="H48" s="34">
        <v>1.4999999999999999E-2</v>
      </c>
      <c r="I48" s="93" t="str">
        <f>IF(C43&lt;0,-C43/12," ")</f>
        <v xml:space="preserve"> </v>
      </c>
      <c r="J48" s="92" t="str">
        <f>IF(C43&lt;0,"&lt;-- additional per month","     TAX SAVINGS")</f>
        <v xml:space="preserve">     TAX SAVINGS</v>
      </c>
      <c r="K48" s="91"/>
    </row>
    <row r="49" spans="1:8" ht="12.9" customHeight="1" x14ac:dyDescent="0.25">
      <c r="A49" s="11"/>
      <c r="B49" s="45"/>
      <c r="C49" s="55"/>
      <c r="D49" s="11"/>
      <c r="E49" s="28" t="e">
        <f t="shared" si="0"/>
        <v>#REF!</v>
      </c>
      <c r="F49" s="32" t="s">
        <v>46</v>
      </c>
      <c r="G49" s="35">
        <v>0</v>
      </c>
      <c r="H49" s="36">
        <v>0</v>
      </c>
    </row>
    <row r="50" spans="1:8" ht="12.9" customHeight="1" x14ac:dyDescent="0.25">
      <c r="A50" s="11"/>
      <c r="B50" s="45"/>
      <c r="C50" s="55"/>
      <c r="D50" s="11"/>
      <c r="E50" s="28" t="e">
        <f t="shared" si="0"/>
        <v>#REF!</v>
      </c>
      <c r="F50" s="32" t="s">
        <v>47</v>
      </c>
      <c r="G50" s="33">
        <v>2.2499999999999999E-2</v>
      </c>
      <c r="H50" s="34">
        <v>2.2499999999999999E-2</v>
      </c>
    </row>
    <row r="51" spans="1:8" ht="12.9" customHeight="1" x14ac:dyDescent="0.25">
      <c r="A51" s="11"/>
      <c r="B51" s="45"/>
      <c r="C51" s="56"/>
      <c r="D51" s="11"/>
      <c r="E51" s="28" t="e">
        <f t="shared" si="0"/>
        <v>#REF!</v>
      </c>
      <c r="F51" s="32" t="s">
        <v>48</v>
      </c>
      <c r="G51" s="33">
        <v>1.7500000000000002E-2</v>
      </c>
      <c r="H51" s="40">
        <v>1.7500000000000002E-2</v>
      </c>
    </row>
    <row r="52" spans="1:8" ht="12.9" customHeight="1" x14ac:dyDescent="0.25">
      <c r="A52" s="11"/>
      <c r="B52" s="11"/>
      <c r="C52" s="54"/>
      <c r="D52" s="11"/>
      <c r="E52" s="28" t="e">
        <f t="shared" si="0"/>
        <v>#REF!</v>
      </c>
      <c r="F52" s="32" t="s">
        <v>49</v>
      </c>
      <c r="G52" s="33">
        <v>0.01</v>
      </c>
      <c r="H52" s="34">
        <v>0.01</v>
      </c>
    </row>
    <row r="53" spans="1:8" ht="12.9" customHeight="1" x14ac:dyDescent="0.25">
      <c r="A53" s="11"/>
      <c r="B53" s="58"/>
      <c r="C53" s="58"/>
      <c r="D53" s="11"/>
      <c r="E53" s="28" t="e">
        <f t="shared" si="0"/>
        <v>#REF!</v>
      </c>
      <c r="F53" s="37" t="s">
        <v>61</v>
      </c>
      <c r="G53" s="33">
        <v>1.4E-2</v>
      </c>
      <c r="H53" s="33">
        <v>1.4E-2</v>
      </c>
    </row>
    <row r="54" spans="1:8" ht="12.9" customHeight="1" x14ac:dyDescent="0.25">
      <c r="A54" s="11"/>
      <c r="B54" s="59"/>
      <c r="C54" s="57"/>
      <c r="D54" s="11"/>
      <c r="E54" s="28" t="e">
        <f t="shared" si="0"/>
        <v>#REF!</v>
      </c>
      <c r="F54" s="32" t="s">
        <v>50</v>
      </c>
      <c r="G54" s="33">
        <v>0.02</v>
      </c>
      <c r="H54" s="34">
        <v>0.02</v>
      </c>
    </row>
    <row r="55" spans="1:8" ht="12.9" customHeight="1" x14ac:dyDescent="0.25">
      <c r="A55" s="11"/>
      <c r="B55" s="58"/>
      <c r="C55" s="58"/>
      <c r="D55" s="11"/>
      <c r="E55" s="28" t="e">
        <f t="shared" si="0"/>
        <v>#REF!</v>
      </c>
      <c r="F55" s="32" t="s">
        <v>51</v>
      </c>
      <c r="G55" s="35">
        <v>0</v>
      </c>
      <c r="H55" s="36">
        <v>0</v>
      </c>
    </row>
    <row r="56" spans="1:8" ht="12.9" customHeight="1" x14ac:dyDescent="0.25">
      <c r="B56" s="25"/>
      <c r="C56" s="11"/>
      <c r="D56" s="11"/>
      <c r="E56" s="28" t="e">
        <f t="shared" si="0"/>
        <v>#REF!</v>
      </c>
      <c r="F56" s="32" t="s">
        <v>52</v>
      </c>
      <c r="G56" s="33">
        <v>5.0000000000000001E-3</v>
      </c>
      <c r="H56" s="34">
        <v>5.0000000000000001E-3</v>
      </c>
    </row>
    <row r="57" spans="1:8" ht="12.9" customHeight="1" x14ac:dyDescent="0.25">
      <c r="B57" s="25"/>
      <c r="C57" s="11"/>
      <c r="D57" s="11"/>
      <c r="E57" s="28" t="e">
        <f t="shared" si="0"/>
        <v>#REF!</v>
      </c>
      <c r="F57" s="32" t="s">
        <v>53</v>
      </c>
      <c r="G57" s="33">
        <v>0.01</v>
      </c>
      <c r="H57" s="34">
        <v>0.01</v>
      </c>
    </row>
    <row r="58" spans="1:8" ht="12.9" customHeight="1" x14ac:dyDescent="0.25">
      <c r="B58" s="25"/>
      <c r="C58" s="11"/>
      <c r="D58" s="11"/>
      <c r="E58" s="28" t="e">
        <f t="shared" si="0"/>
        <v>#REF!</v>
      </c>
      <c r="F58" s="32" t="s">
        <v>54</v>
      </c>
      <c r="G58" s="33">
        <v>2.2499999999999999E-2</v>
      </c>
      <c r="H58" s="34">
        <v>2.2499999999999999E-2</v>
      </c>
    </row>
    <row r="59" spans="1:8" ht="12.9" customHeight="1" x14ac:dyDescent="0.25">
      <c r="B59" s="25"/>
      <c r="C59" s="11"/>
      <c r="D59" s="11"/>
      <c r="E59" s="28" t="e">
        <f t="shared" si="0"/>
        <v>#REF!</v>
      </c>
      <c r="F59" s="32" t="s">
        <v>55</v>
      </c>
      <c r="G59" s="33">
        <v>1.4999999999999999E-2</v>
      </c>
      <c r="H59" s="34">
        <v>0</v>
      </c>
    </row>
    <row r="60" spans="1:8" ht="12.9" customHeight="1" x14ac:dyDescent="0.25">
      <c r="E60" s="28" t="e">
        <f t="shared" si="0"/>
        <v>#REF!</v>
      </c>
      <c r="F60" s="32" t="s">
        <v>56</v>
      </c>
      <c r="G60" s="35">
        <v>0</v>
      </c>
      <c r="H60" s="36">
        <v>0</v>
      </c>
    </row>
    <row r="61" spans="1:8" ht="12.9" customHeight="1" x14ac:dyDescent="0.25">
      <c r="E61" s="28" t="e">
        <f t="shared" si="0"/>
        <v>#REF!</v>
      </c>
      <c r="F61" s="32" t="s">
        <v>57</v>
      </c>
      <c r="G61" s="33">
        <v>2.2499999999999999E-2</v>
      </c>
      <c r="H61" s="34">
        <v>1.4999999999999999E-2</v>
      </c>
    </row>
    <row r="62" spans="1:8" ht="12.9" customHeight="1" thickBot="1" x14ac:dyDescent="0.3">
      <c r="B62" s="10"/>
      <c r="C62" s="10"/>
      <c r="E62" s="28" t="e">
        <f t="shared" si="0"/>
        <v>#REF!</v>
      </c>
      <c r="F62" s="41" t="s">
        <v>58</v>
      </c>
      <c r="G62" s="42">
        <v>1.4999999999999999E-2</v>
      </c>
      <c r="H62" s="43">
        <v>1.4999999999999999E-2</v>
      </c>
    </row>
    <row r="63" spans="1:8" ht="12.9" customHeight="1" x14ac:dyDescent="0.25">
      <c r="B63" s="16"/>
      <c r="C63" s="18"/>
      <c r="G63" s="9"/>
      <c r="H63" s="9"/>
    </row>
    <row r="64" spans="1:8" ht="12.9" customHeight="1" x14ac:dyDescent="0.25">
      <c r="B64" s="21"/>
      <c r="C64" s="19"/>
    </row>
    <row r="65" spans="2:11" ht="12.9" customHeight="1" x14ac:dyDescent="0.25">
      <c r="B65" s="17"/>
      <c r="C65" s="20"/>
    </row>
    <row r="66" spans="2:11" ht="12.9" customHeight="1" x14ac:dyDescent="0.25">
      <c r="B66" s="11"/>
      <c r="C66" s="11"/>
    </row>
    <row r="67" spans="2:11" ht="12.9" customHeight="1" x14ac:dyDescent="0.25">
      <c r="B67" s="11"/>
      <c r="C67" s="11"/>
    </row>
    <row r="68" spans="2:11" ht="12.9" customHeight="1" x14ac:dyDescent="0.25">
      <c r="B68" s="11"/>
      <c r="C68" s="11"/>
    </row>
    <row r="76" spans="2:11" ht="12.9" customHeight="1" x14ac:dyDescent="0.25">
      <c r="I76"/>
      <c r="J76" s="12"/>
    </row>
    <row r="77" spans="2:11" ht="12.9" customHeight="1" x14ac:dyDescent="0.4">
      <c r="J77" s="13"/>
    </row>
    <row r="78" spans="2:11" ht="12.9" customHeight="1" x14ac:dyDescent="0.25">
      <c r="J78" s="15"/>
      <c r="K78"/>
    </row>
    <row r="79" spans="2:11" ht="12.9" customHeight="1" x14ac:dyDescent="0.25">
      <c r="I79"/>
      <c r="J79" s="14"/>
    </row>
    <row r="81" spans="1:14" ht="12.9" customHeight="1" x14ac:dyDescent="0.25">
      <c r="A81" s="4"/>
    </row>
    <row r="82" spans="1:14" ht="12.9" customHeight="1" x14ac:dyDescent="0.25">
      <c r="A82" s="4"/>
      <c r="J82" s="12"/>
    </row>
    <row r="83" spans="1:14" ht="12.9" customHeight="1" x14ac:dyDescent="0.25">
      <c r="A83" s="4"/>
    </row>
    <row r="84" spans="1:14" ht="12.9" customHeight="1" x14ac:dyDescent="0.25">
      <c r="A84" s="4"/>
    </row>
    <row r="85" spans="1:14" ht="12.9" customHeight="1" x14ac:dyDescent="0.25">
      <c r="A85" s="4"/>
      <c r="D85" s="4"/>
    </row>
    <row r="86" spans="1:14" ht="12.9" customHeight="1" x14ac:dyDescent="0.25">
      <c r="A86" s="4"/>
      <c r="D86" s="4"/>
    </row>
    <row r="87" spans="1:14" ht="12.9" customHeight="1" x14ac:dyDescent="0.25">
      <c r="A87" s="4"/>
      <c r="D87" s="4"/>
    </row>
    <row r="88" spans="1:14" ht="12.9" customHeight="1" x14ac:dyDescent="0.25">
      <c r="A88" s="4"/>
      <c r="D88" s="4"/>
    </row>
    <row r="89" spans="1:14" ht="12.9" customHeight="1" x14ac:dyDescent="0.25">
      <c r="A89" s="4"/>
      <c r="D89" s="4"/>
    </row>
    <row r="90" spans="1:14" ht="12.9" customHeight="1" x14ac:dyDescent="0.25">
      <c r="A90" s="4"/>
      <c r="D90" s="4"/>
    </row>
    <row r="91" spans="1:14" ht="12.9" customHeight="1" x14ac:dyDescent="0.25">
      <c r="A91" s="4"/>
      <c r="D91" s="4"/>
    </row>
    <row r="92" spans="1:14" ht="12.9" customHeight="1" x14ac:dyDescent="0.25">
      <c r="A92" s="4"/>
      <c r="D92" s="4"/>
    </row>
    <row r="93" spans="1:14" ht="12.9" customHeight="1" x14ac:dyDescent="0.25">
      <c r="D93" s="4"/>
    </row>
    <row r="94" spans="1:14" ht="12.9" customHeight="1" x14ac:dyDescent="0.25">
      <c r="D94" s="4"/>
    </row>
    <row r="95" spans="1:14" ht="12.9" customHeight="1" x14ac:dyDescent="0.3">
      <c r="A95" s="4"/>
      <c r="D95" s="4"/>
      <c r="I95" s="5"/>
      <c r="J95" s="5"/>
      <c r="K95" s="5"/>
      <c r="L95" s="5"/>
      <c r="M95" s="5"/>
      <c r="N95" s="5"/>
    </row>
    <row r="96" spans="1:14" ht="12.9" customHeight="1" x14ac:dyDescent="0.25">
      <c r="D96" s="4"/>
    </row>
    <row r="97" spans="1:17" ht="12.9" customHeight="1" x14ac:dyDescent="0.3">
      <c r="O97" s="5"/>
      <c r="Q97" s="5"/>
    </row>
    <row r="98" spans="1:17" s="5" customFormat="1" ht="12.9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Q98" s="1"/>
    </row>
    <row r="99" spans="1:17" ht="12.9" customHeight="1" x14ac:dyDescent="0.25">
      <c r="D99" s="4"/>
    </row>
    <row r="101" spans="1:17" ht="12.9" customHeight="1" x14ac:dyDescent="0.25">
      <c r="A101" s="4"/>
    </row>
    <row r="105" spans="1:17" ht="12.9" customHeight="1" x14ac:dyDescent="0.25">
      <c r="D105" s="4"/>
    </row>
    <row r="111" spans="1:17" ht="12.9" customHeight="1" x14ac:dyDescent="0.25">
      <c r="A111" s="2"/>
    </row>
    <row r="112" spans="1:17" ht="12.9" customHeight="1" x14ac:dyDescent="0.25">
      <c r="A112" s="2"/>
    </row>
    <row r="113" spans="1:4" ht="12.9" customHeight="1" x14ac:dyDescent="0.25">
      <c r="A113" s="2"/>
    </row>
    <row r="114" spans="1:4" ht="12.9" customHeight="1" x14ac:dyDescent="0.25">
      <c r="A114" s="2"/>
    </row>
    <row r="115" spans="1:4" ht="12.9" customHeight="1" x14ac:dyDescent="0.25">
      <c r="A115" s="7"/>
      <c r="D115" s="2"/>
    </row>
    <row r="116" spans="1:4" ht="12.9" customHeight="1" x14ac:dyDescent="0.25">
      <c r="D116" s="2"/>
    </row>
    <row r="117" spans="1:4" ht="12.9" customHeight="1" x14ac:dyDescent="0.25">
      <c r="D117" s="2"/>
    </row>
    <row r="118" spans="1:4" ht="12.9" customHeight="1" x14ac:dyDescent="0.25">
      <c r="D118" s="2"/>
    </row>
    <row r="119" spans="1:4" ht="12.9" customHeight="1" x14ac:dyDescent="0.25">
      <c r="D119" s="7"/>
    </row>
    <row r="125" spans="1:4" ht="12.9" customHeight="1" x14ac:dyDescent="0.25">
      <c r="A125" s="2"/>
    </row>
    <row r="129" spans="4:4" ht="12.9" customHeight="1" x14ac:dyDescent="0.25">
      <c r="D129" s="2"/>
    </row>
    <row r="149" spans="1:4" ht="12.9" customHeight="1" x14ac:dyDescent="0.3">
      <c r="A149" s="3"/>
    </row>
    <row r="153" spans="1:4" ht="12.9" customHeight="1" x14ac:dyDescent="0.3">
      <c r="D153" s="3"/>
    </row>
    <row r="160" spans="1:4" ht="12.9" customHeight="1" x14ac:dyDescent="0.25">
      <c r="A160" s="4"/>
    </row>
    <row r="161" spans="1:4" ht="12.9" customHeight="1" x14ac:dyDescent="0.25">
      <c r="A161" s="2"/>
    </row>
    <row r="162" spans="1:4" ht="12.9" customHeight="1" x14ac:dyDescent="0.25">
      <c r="A162" s="2"/>
    </row>
    <row r="163" spans="1:4" ht="12.9" customHeight="1" x14ac:dyDescent="0.25">
      <c r="A163" s="2"/>
    </row>
    <row r="164" spans="1:4" ht="12.9" customHeight="1" x14ac:dyDescent="0.25">
      <c r="A164" s="2"/>
      <c r="D164" s="4"/>
    </row>
    <row r="165" spans="1:4" ht="12.9" customHeight="1" x14ac:dyDescent="0.25">
      <c r="A165" s="2"/>
      <c r="D165" s="2"/>
    </row>
    <row r="166" spans="1:4" ht="12.9" customHeight="1" x14ac:dyDescent="0.25">
      <c r="A166" s="4"/>
      <c r="D166" s="2"/>
    </row>
    <row r="167" spans="1:4" ht="12.9" customHeight="1" x14ac:dyDescent="0.25">
      <c r="A167" s="4"/>
      <c r="D167" s="2"/>
    </row>
    <row r="168" spans="1:4" ht="12.9" customHeight="1" x14ac:dyDescent="0.25">
      <c r="A168" s="4"/>
      <c r="D168" s="2"/>
    </row>
    <row r="169" spans="1:4" ht="12.9" customHeight="1" x14ac:dyDescent="0.25">
      <c r="A169" s="4"/>
      <c r="D169" s="2"/>
    </row>
    <row r="170" spans="1:4" ht="12.9" customHeight="1" x14ac:dyDescent="0.25">
      <c r="A170" s="4"/>
      <c r="D170" s="4"/>
    </row>
    <row r="171" spans="1:4" ht="12.9" customHeight="1" x14ac:dyDescent="0.25">
      <c r="A171" s="2"/>
      <c r="D171" s="4"/>
    </row>
    <row r="172" spans="1:4" ht="12.9" customHeight="1" x14ac:dyDescent="0.25">
      <c r="A172" s="4"/>
      <c r="D172" s="4"/>
    </row>
    <row r="173" spans="1:4" ht="12.9" customHeight="1" x14ac:dyDescent="0.25">
      <c r="D173" s="4"/>
    </row>
    <row r="174" spans="1:4" ht="12.9" customHeight="1" x14ac:dyDescent="0.25">
      <c r="D174" s="4"/>
    </row>
    <row r="175" spans="1:4" ht="12.9" customHeight="1" x14ac:dyDescent="0.25">
      <c r="D175" s="2"/>
    </row>
    <row r="176" spans="1:4" ht="12.9" customHeight="1" x14ac:dyDescent="0.25">
      <c r="D176" s="4"/>
    </row>
  </sheetData>
  <sheetProtection algorithmName="SHA-512" hashValue="H67hgSQBDlf5J3iGNV/meTYszyhPP3V40HDKl51fV9882NH/xVJwNuRxft8Pk0CWQ+iHFzrK93tdoX8ayk6GSg==" saltValue="sB10kt8KJPLnEFVJqGlpHw==" spinCount="100000" sheet="1" objects="1" scenarios="1"/>
  <mergeCells count="5">
    <mergeCell ref="I41:P41"/>
    <mergeCell ref="A47:D47"/>
    <mergeCell ref="B2:C2"/>
    <mergeCell ref="B28:C28"/>
    <mergeCell ref="A45:D45"/>
  </mergeCells>
  <conditionalFormatting sqref="C54 C45:C46 C35:C43">
    <cfRule type="cellIs" dxfId="0" priority="13" operator="lessThan">
      <formula>0</formula>
    </cfRule>
  </conditionalFormatting>
  <dataValidations count="1">
    <dataValidation type="list" allowBlank="1" showInputMessage="1" showErrorMessage="1" sqref="C6:C7">
      <formula1>$F$2:$F$61</formula1>
    </dataValidation>
  </dataValidations>
  <hyperlinks>
    <hyperlink ref="B30" r:id="rId1"/>
    <hyperlink ref="B48" r:id="rId2"/>
  </hyperlinks>
  <printOptions horizontalCentered="1"/>
  <pageMargins left="0.2" right="0.2" top="0.5" bottom="0.25" header="0.3" footer="0.3"/>
  <pageSetup scale="82" orientation="landscape" r:id="rId3"/>
  <drawing r:id="rId4"/>
  <webPublishItems count="1">
    <webPublishItem id="24607" divId="11-Basic_Earnings_Tax_Calculator_RevB_24607" sourceType="sheet" destinationFile="C:\BVJarvis\Politics\Beavercreek Matters\_2020_Meetings\IncomeTax\_Meetings\2020\20200519\12-Detailed_Earnings_Tax_Calculator_20200516.htm" title="Earned Income Tax &amp; Property Tax Savings Calculator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"/>
  <sheetViews>
    <sheetView showGridLines="0" zoomScaleNormal="100" workbookViewId="0"/>
  </sheetViews>
  <sheetFormatPr defaultRowHeight="12.5" x14ac:dyDescent="0.25"/>
  <sheetData/>
  <sheetProtection algorithmName="SHA-512" hashValue="SIsj0e0A8r/LmA0h5KUiOyns6/hXpkC1MGKi1U0/a6INMhvHwirkxVswCLB+gjXBS31/Bi4PMqzMKyEoAw+w/g==" saltValue="RR+YRFECOOpdTF1tQILLkA==" spinCount="100000" sheet="1" objects="1" scenarios="1"/>
  <printOptions horizontalCentered="1"/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EstimatedTaxSavings</vt:lpstr>
      <vt:lpstr>Instructions</vt:lpstr>
      <vt:lpstr>EstimatedTaxSavings!Print_Area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Pete Landrum</cp:lastModifiedBy>
  <cp:lastPrinted>2020-09-13T13:27:39Z</cp:lastPrinted>
  <dcterms:created xsi:type="dcterms:W3CDTF">2019-01-22T22:08:50Z</dcterms:created>
  <dcterms:modified xsi:type="dcterms:W3CDTF">2022-01-25T16:57:18Z</dcterms:modified>
</cp:coreProperties>
</file>